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/>
  <mc:AlternateContent xmlns:mc="http://schemas.openxmlformats.org/markup-compatibility/2006">
    <mc:Choice Requires="x15">
      <x15ac:absPath xmlns:x15ac="http://schemas.microsoft.com/office/spreadsheetml/2010/11/ac" url="/Users/junki.yamazoe/Downloads/"/>
    </mc:Choice>
  </mc:AlternateContent>
  <xr:revisionPtr revIDLastSave="0" documentId="8_{22ED9A61-35E4-074D-AF85-621AE6D915D0}" xr6:coauthVersionLast="47" xr6:coauthVersionMax="47" xr10:uidLastSave="{00000000-0000-0000-0000-000000000000}"/>
  <bookViews>
    <workbookView xWindow="-38400" yWindow="500" windowWidth="38400" windowHeight="19620" xr2:uid="{00000000-000D-0000-FFFF-FFFF00000000}"/>
  </bookViews>
  <sheets>
    <sheet name="マーケ見込み客" sheetId="1" r:id="rId1"/>
    <sheet name="営業見込み客" sheetId="2" r:id="rId2"/>
    <sheet name="商談リスト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3" l="1"/>
  <c r="E5" i="3"/>
  <c r="E3" i="3"/>
  <c r="I4" i="3"/>
  <c r="I5" i="3"/>
  <c r="I3" i="3"/>
  <c r="F3" i="3"/>
  <c r="K4" i="2"/>
  <c r="K5" i="2"/>
  <c r="K6" i="2"/>
  <c r="K7" i="2"/>
  <c r="K8" i="2"/>
  <c r="K9" i="2"/>
  <c r="K10" i="2"/>
  <c r="K11" i="2"/>
  <c r="K12" i="2"/>
  <c r="K13" i="2"/>
  <c r="K3" i="2"/>
  <c r="K3" i="1"/>
  <c r="L3" i="1" s="1"/>
  <c r="I3" i="2" s="1"/>
  <c r="H5" i="3"/>
  <c r="G5" i="3"/>
  <c r="F5" i="3"/>
  <c r="D5" i="3"/>
  <c r="H4" i="3"/>
  <c r="G4" i="3"/>
  <c r="F4" i="3"/>
  <c r="D4" i="3"/>
  <c r="I4" i="2"/>
  <c r="H4" i="2"/>
  <c r="G4" i="2"/>
  <c r="F4" i="2"/>
  <c r="E4" i="2"/>
  <c r="D4" i="2"/>
  <c r="K4" i="1"/>
  <c r="L4" i="1" s="1"/>
  <c r="K5" i="1"/>
  <c r="L5" i="1" s="1"/>
  <c r="G3" i="2"/>
  <c r="F3" i="2"/>
  <c r="E3" i="2"/>
  <c r="D3" i="2"/>
  <c r="D3" i="3" s="1"/>
  <c r="H3" i="3" l="1"/>
  <c r="H3" i="2"/>
  <c r="G3" i="3" s="1"/>
</calcChain>
</file>

<file path=xl/sharedStrings.xml><?xml version="1.0" encoding="utf-8"?>
<sst xmlns="http://schemas.openxmlformats.org/spreadsheetml/2006/main" count="67" uniqueCount="53">
  <si>
    <t>No</t>
  </si>
  <si>
    <t>会社名</t>
  </si>
  <si>
    <t>担当者名</t>
  </si>
  <si>
    <t>業種</t>
  </si>
  <si>
    <t>従業員数</t>
  </si>
  <si>
    <t>役職</t>
  </si>
  <si>
    <t>DL回数</t>
  </si>
  <si>
    <t>セミナー参加</t>
  </si>
  <si>
    <t>Web閲覧回数</t>
  </si>
  <si>
    <t>スコア合計</t>
  </si>
  <si>
    <t>優先度</t>
  </si>
  <si>
    <t>株式会社A</t>
  </si>
  <si>
    <t>田中一郎</t>
  </si>
  <si>
    <t>製造業</t>
  </si>
  <si>
    <t>課長</t>
  </si>
  <si>
    <t>なし</t>
  </si>
  <si>
    <t>2回以上</t>
  </si>
  <si>
    <t>株式会社B</t>
  </si>
  <si>
    <t>山田花子</t>
  </si>
  <si>
    <t>IT</t>
  </si>
  <si>
    <t>部長</t>
  </si>
  <si>
    <t>参加済み</t>
  </si>
  <si>
    <t>5回以上</t>
  </si>
  <si>
    <t>株式会社C</t>
  </si>
  <si>
    <t>鈴木次郎</t>
  </si>
  <si>
    <t>小売業</t>
  </si>
  <si>
    <t>担当</t>
  </si>
  <si>
    <t>1回未満</t>
  </si>
  <si>
    <t>引き渡し日</t>
  </si>
  <si>
    <t>営業担当者</t>
  </si>
  <si>
    <t>引き渡し理由</t>
  </si>
  <si>
    <t>株式会社A</t>
    <phoneticPr fontId="1"/>
  </si>
  <si>
    <t>佐藤一郎</t>
    <phoneticPr fontId="1"/>
  </si>
  <si>
    <t>セミナー参加後フォロー希望</t>
    <phoneticPr fontId="1"/>
  </si>
  <si>
    <t>5/20メール送信済み</t>
    <phoneticPr fontId="1"/>
  </si>
  <si>
    <t>次アクション</t>
    <rPh sb="0" eb="1">
      <t>ジアクショｎン</t>
    </rPh>
    <phoneticPr fontId="1"/>
  </si>
  <si>
    <t>架電予定</t>
    <phoneticPr fontId="1"/>
  </si>
  <si>
    <t>スコア</t>
  </si>
  <si>
    <t>商談開始日</t>
  </si>
  <si>
    <t>商談ステータス</t>
  </si>
  <si>
    <t>提案内容</t>
  </si>
  <si>
    <t>見積金額</t>
  </si>
  <si>
    <t>受注予定日</t>
  </si>
  <si>
    <t>結果</t>
  </si>
  <si>
    <t>引き渡し日</t>
    <phoneticPr fontId="1"/>
  </si>
  <si>
    <t>No</t>
    <phoneticPr fontId="1"/>
  </si>
  <si>
    <t>次アクション予定日</t>
    <rPh sb="0" eb="1">
      <t>ジアクショｎン</t>
    </rPh>
    <rPh sb="6" eb="9">
      <t>ヨテイ</t>
    </rPh>
    <phoneticPr fontId="1"/>
  </si>
  <si>
    <t>過去対応履歴</t>
    <phoneticPr fontId="1"/>
  </si>
  <si>
    <t>営業過去対応履歴</t>
    <rPh sb="0" eb="2">
      <t>エイギョウ</t>
    </rPh>
    <phoneticPr fontId="1"/>
  </si>
  <si>
    <t>商談メモ</t>
    <rPh sb="0" eb="2">
      <t>ショウダｎン</t>
    </rPh>
    <phoneticPr fontId="1"/>
  </si>
  <si>
    <t>マーケティング記載メモ</t>
    <rPh sb="7" eb="9">
      <t>キサイ</t>
    </rPh>
    <phoneticPr fontId="1"/>
  </si>
  <si>
    <t>電話で状況ヒアリング。年内導入希望。顧客情報の一元管理に課題を抱えている。現場が使いやすい製品だとありがたい。</t>
    <rPh sb="0" eb="2">
      <t>デンｗア</t>
    </rPh>
    <rPh sb="3" eb="5">
      <t>ジョウキョウ</t>
    </rPh>
    <rPh sb="11" eb="17">
      <t>ネｎン</t>
    </rPh>
    <rPh sb="23" eb="27">
      <t>コキャｋウ</t>
    </rPh>
    <rPh sb="37" eb="39">
      <t>ゲンｂア</t>
    </rPh>
    <rPh sb="45" eb="47">
      <t>セイヒｎン</t>
    </rPh>
    <phoneticPr fontId="1"/>
  </si>
  <si>
    <t>マーケティング記載メモ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</si>
</sst>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0"/>
      <name val="ＭＳ Ｐゴシック"/>
      <family val="2"/>
      <scheme val="minor"/>
    </font>
    <font>
      <sz val="11"/>
      <color theme="0"/>
      <name val="ＭＳ Ｐゴシック"/>
      <family val="2"/>
      <charset val="128"/>
      <scheme val="minor"/>
    </font>
    <font>
      <b/>
      <sz val="11"/>
      <color theme="0"/>
      <name val="ＭＳ Ｐゴシック (本文)"/>
      <family val="3"/>
      <charset val="128"/>
    </font>
    <font>
      <sz val="11"/>
      <name val="ＭＳ Ｐゴシック"/>
      <family val="2"/>
      <scheme val="minor"/>
    </font>
    <font>
      <sz val="1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5" fillId="0" borderId="1" xfId="0" applyFont="1" applyBorder="1"/>
    <xf numFmtId="0" fontId="6" fillId="0" borderId="1" xfId="0" applyFont="1" applyBorder="1"/>
    <xf numFmtId="14" fontId="0" fillId="0" borderId="0" xfId="0" applyNumberFormat="1"/>
    <xf numFmtId="14" fontId="6" fillId="0" borderId="1" xfId="0" applyNumberFormat="1" applyFont="1" applyBorder="1"/>
    <xf numFmtId="14" fontId="0" fillId="0" borderId="1" xfId="0" applyNumberFormat="1" applyBorder="1"/>
    <xf numFmtId="0" fontId="4" fillId="2" borderId="1" xfId="0" applyFont="1" applyFill="1" applyBorder="1" applyAlignment="1">
      <alignment horizontal="center" vertical="top"/>
    </xf>
    <xf numFmtId="0" fontId="0" fillId="0" borderId="1" xfId="0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14" fontId="6" fillId="0" borderId="1" xfId="0" applyNumberFormat="1" applyFont="1" applyBorder="1" applyAlignment="1">
      <alignment wrapText="1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4" fontId="3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531101</xdr:colOff>
      <xdr:row>7</xdr:row>
      <xdr:rowOff>129357</xdr:rowOff>
    </xdr:from>
    <xdr:to>
      <xdr:col>12</xdr:col>
      <xdr:colOff>1857713</xdr:colOff>
      <xdr:row>12</xdr:row>
      <xdr:rowOff>87819</xdr:rowOff>
    </xdr:to>
    <xdr:sp macro="" textlink="">
      <xdr:nvSpPr>
        <xdr:cNvPr id="2" name="強調線吹き出し 1 (枠付き) 1">
          <a:extLst>
            <a:ext uri="{FF2B5EF4-FFF2-40B4-BE49-F238E27FC236}">
              <a16:creationId xmlns:a16="http://schemas.microsoft.com/office/drawing/2014/main" id="{BD46BF7B-AD71-68E1-0A36-E937317D55B9}"/>
            </a:ext>
          </a:extLst>
        </xdr:cNvPr>
        <xdr:cNvSpPr/>
      </xdr:nvSpPr>
      <xdr:spPr>
        <a:xfrm>
          <a:off x="9177910" y="1514197"/>
          <a:ext cx="2035920" cy="836654"/>
        </a:xfrm>
        <a:prstGeom prst="accentBorderCallout1">
          <a:avLst>
            <a:gd name="adj1" fmla="val 18750"/>
            <a:gd name="adj2" fmla="val -8333"/>
            <a:gd name="adj3" fmla="val -50416"/>
            <a:gd name="adj4" fmla="val -33509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bg1"/>
              </a:solidFill>
            </a:rPr>
            <a:t>スコア・優先度は条件に応じて自動で入力されるようになっています。</a:t>
          </a:r>
          <a:endParaRPr kumimoji="1" lang="en-US" altLang="ja-JP" sz="1000">
            <a:solidFill>
              <a:schemeClr val="bg1"/>
            </a:solidFill>
          </a:endParaRPr>
        </a:p>
        <a:p>
          <a:pPr algn="l"/>
          <a:r>
            <a:rPr kumimoji="1" lang="ja-JP" altLang="en-US" sz="1000">
              <a:solidFill>
                <a:schemeClr val="bg1"/>
              </a:solidFill>
            </a:rPr>
            <a:t>自社の状況に合わせて調整してください。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123309</xdr:colOff>
      <xdr:row>3</xdr:row>
      <xdr:rowOff>494975</xdr:rowOff>
    </xdr:from>
    <xdr:to>
      <xdr:col>6</xdr:col>
      <xdr:colOff>324986</xdr:colOff>
      <xdr:row>5</xdr:row>
      <xdr:rowOff>358206</xdr:rowOff>
    </xdr:to>
    <xdr:sp macro="" textlink="">
      <xdr:nvSpPr>
        <xdr:cNvPr id="2" name="強調線吹き出し 1 (枠付き) 1">
          <a:extLst>
            <a:ext uri="{FF2B5EF4-FFF2-40B4-BE49-F238E27FC236}">
              <a16:creationId xmlns:a16="http://schemas.microsoft.com/office/drawing/2014/main" id="{2B6B8DD9-A60F-5841-A190-B741980E0E6C}"/>
            </a:ext>
          </a:extLst>
        </xdr:cNvPr>
        <xdr:cNvSpPr/>
      </xdr:nvSpPr>
      <xdr:spPr>
        <a:xfrm>
          <a:off x="2294249" y="1341642"/>
          <a:ext cx="1547660" cy="1013829"/>
        </a:xfrm>
        <a:prstGeom prst="accentBorderCallout1">
          <a:avLst>
            <a:gd name="adj1" fmla="val 18750"/>
            <a:gd name="adj2" fmla="val -8333"/>
            <a:gd name="adj3" fmla="val -43891"/>
            <a:gd name="adj4" fmla="val -68823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bg1"/>
              </a:solidFill>
            </a:rPr>
            <a:t>会社名を入れると、「マーケ見込み客」から情報が引き継がれます。引き渡し日以降の項目は、トスアップ時に入力してください。</a:t>
          </a:r>
          <a:endParaRPr kumimoji="1" lang="en-US" altLang="ja-JP" sz="900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658603</xdr:colOff>
      <xdr:row>4</xdr:row>
      <xdr:rowOff>243992</xdr:rowOff>
    </xdr:from>
    <xdr:to>
      <xdr:col>5</xdr:col>
      <xdr:colOff>674414</xdr:colOff>
      <xdr:row>10</xdr:row>
      <xdr:rowOff>30601</xdr:rowOff>
    </xdr:to>
    <xdr:sp macro="" textlink="">
      <xdr:nvSpPr>
        <xdr:cNvPr id="2" name="強調線吹き出し 1 (枠付き) 1">
          <a:extLst>
            <a:ext uri="{FF2B5EF4-FFF2-40B4-BE49-F238E27FC236}">
              <a16:creationId xmlns:a16="http://schemas.microsoft.com/office/drawing/2014/main" id="{5D948309-1B3D-0740-B734-A4D78E410DB2}"/>
            </a:ext>
          </a:extLst>
        </xdr:cNvPr>
        <xdr:cNvSpPr/>
      </xdr:nvSpPr>
      <xdr:spPr>
        <a:xfrm>
          <a:off x="2298350" y="1546144"/>
          <a:ext cx="2378975" cy="1112875"/>
        </a:xfrm>
        <a:prstGeom prst="accentBorderCallout1">
          <a:avLst>
            <a:gd name="adj1" fmla="val 18750"/>
            <a:gd name="adj2" fmla="val -8333"/>
            <a:gd name="adj3" fmla="val -49231"/>
            <a:gd name="adj4" fmla="val -47261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bg1"/>
              </a:solidFill>
            </a:rPr>
            <a:t>会社名を入れると、「営業見込み客」から情報が引き継がれます。商談開始日以降の項目は、商談が決まった段階で入力してください。</a:t>
          </a:r>
          <a:endParaRPr kumimoji="1" lang="en-US" altLang="ja-JP" sz="10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M18"/>
  <sheetViews>
    <sheetView showGridLines="0" tabSelected="1" zoomScale="136" workbookViewId="0">
      <selection activeCell="B1" sqref="B1"/>
    </sheetView>
  </sheetViews>
  <sheetFormatPr baseColWidth="10" defaultColWidth="8.83203125" defaultRowHeight="14"/>
  <cols>
    <col min="1" max="1" width="2.83203125" customWidth="1"/>
    <col min="3" max="3" width="10.5" bestFit="1" customWidth="1"/>
    <col min="4" max="4" width="13.1640625" customWidth="1"/>
    <col min="5" max="5" width="12" customWidth="1"/>
    <col min="6" max="6" width="12.33203125" customWidth="1"/>
    <col min="7" max="7" width="12.6640625" customWidth="1"/>
    <col min="8" max="8" width="7.83203125" bestFit="1" customWidth="1"/>
    <col min="9" max="9" width="12" bestFit="1" customWidth="1"/>
    <col min="10" max="10" width="12.5" bestFit="1" customWidth="1"/>
    <col min="12" max="12" width="9.33203125" customWidth="1"/>
    <col min="13" max="13" width="50" customWidth="1"/>
    <col min="14" max="14" width="34.83203125" customWidth="1"/>
  </cols>
  <sheetData>
    <row r="1" spans="2:13" ht="7" customHeight="1"/>
    <row r="2" spans="2:13">
      <c r="B2" s="16" t="s">
        <v>0</v>
      </c>
      <c r="C2" s="16" t="s">
        <v>1</v>
      </c>
      <c r="D2" s="16" t="s">
        <v>2</v>
      </c>
      <c r="E2" s="16" t="s">
        <v>3</v>
      </c>
      <c r="F2" s="16" t="s">
        <v>4</v>
      </c>
      <c r="G2" s="16" t="s">
        <v>5</v>
      </c>
      <c r="H2" s="16" t="s">
        <v>6</v>
      </c>
      <c r="I2" s="16" t="s">
        <v>7</v>
      </c>
      <c r="J2" s="16" t="s">
        <v>8</v>
      </c>
      <c r="K2" s="16" t="s">
        <v>9</v>
      </c>
      <c r="L2" s="16" t="s">
        <v>10</v>
      </c>
      <c r="M2" s="14" t="s">
        <v>50</v>
      </c>
    </row>
    <row r="3" spans="2:13" ht="33" customHeight="1">
      <c r="B3" s="1">
        <v>1</v>
      </c>
      <c r="C3" s="1" t="s">
        <v>11</v>
      </c>
      <c r="D3" s="1" t="s">
        <v>12</v>
      </c>
      <c r="E3" s="1" t="s">
        <v>13</v>
      </c>
      <c r="F3" s="1">
        <v>120</v>
      </c>
      <c r="G3" s="1" t="s">
        <v>14</v>
      </c>
      <c r="H3" s="1">
        <v>1</v>
      </c>
      <c r="I3" s="1" t="s">
        <v>15</v>
      </c>
      <c r="J3" s="1" t="s">
        <v>16</v>
      </c>
      <c r="K3" s="1">
        <f>IF(F3&gt;=50,5,0)+IF(OR(E3="製造業",E3="IT"),5,0)+IF(G3="部長",10,0)+IF(H3&gt;=1,10,0)+IF(I3="参加済み",15,0)+IF(J3="2回以上",5,0)</f>
        <v>25</v>
      </c>
      <c r="L3" s="1" t="str">
        <f>IF(K3&gt;=30,"高",IF(K3&gt;=20,"中","低"))</f>
        <v>中</v>
      </c>
      <c r="M3" s="8" t="s">
        <v>51</v>
      </c>
    </row>
    <row r="4" spans="2:13">
      <c r="B4" s="1">
        <v>2</v>
      </c>
      <c r="C4" s="1" t="s">
        <v>17</v>
      </c>
      <c r="D4" s="1" t="s">
        <v>18</v>
      </c>
      <c r="E4" s="1" t="s">
        <v>19</v>
      </c>
      <c r="F4" s="1">
        <v>40</v>
      </c>
      <c r="G4" s="1" t="s">
        <v>20</v>
      </c>
      <c r="H4" s="1">
        <v>2</v>
      </c>
      <c r="I4" s="1" t="s">
        <v>21</v>
      </c>
      <c r="J4" s="1" t="s">
        <v>22</v>
      </c>
      <c r="K4" s="1">
        <f>IF(F4&gt;=50,5,0)+IF(OR(E4="製造業",E4="IT"),5,0)+IF(G4="部長",10,0)+IF(H4&gt;=1,10,0)+IF(I4="参加済み",15,0)+IF(J4="2回以上",5,0)</f>
        <v>40</v>
      </c>
      <c r="L4" s="1" t="str">
        <f>IF(K4&gt;=30,"高",IF(K4&gt;=20,"中","低"))</f>
        <v>高</v>
      </c>
      <c r="M4" s="1"/>
    </row>
    <row r="5" spans="2:13">
      <c r="B5" s="1">
        <v>3</v>
      </c>
      <c r="C5" s="1" t="s">
        <v>23</v>
      </c>
      <c r="D5" s="1" t="s">
        <v>24</v>
      </c>
      <c r="E5" s="1" t="s">
        <v>25</v>
      </c>
      <c r="F5" s="1">
        <v>60</v>
      </c>
      <c r="G5" s="1" t="s">
        <v>26</v>
      </c>
      <c r="H5" s="1">
        <v>0</v>
      </c>
      <c r="I5" s="1" t="s">
        <v>15</v>
      </c>
      <c r="J5" s="1" t="s">
        <v>27</v>
      </c>
      <c r="K5" s="1">
        <f>IF(F5&gt;=50,5,0)+IF(OR(E5="製造業",E5="IT"),5,0)+IF(G5="部長",10,0)+IF(H5&gt;=1,10,0)+IF(I5="参加済み",15,0)+IF(J5="2回以上",5,0)</f>
        <v>5</v>
      </c>
      <c r="L5" s="1" t="str">
        <f>IF(K5&gt;=30,"高",IF(K5&gt;=20,"中","低"))</f>
        <v>低</v>
      </c>
      <c r="M5" s="1"/>
    </row>
    <row r="6" spans="2:13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2:13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2:13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2:13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2:13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2:13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2:13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2:13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2:13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2:13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2:13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</sheetData>
  <phoneticPr fontId="1"/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1:P13"/>
  <sheetViews>
    <sheetView showGridLines="0" zoomScale="117" workbookViewId="0">
      <selection activeCell="B1" sqref="B1"/>
    </sheetView>
  </sheetViews>
  <sheetFormatPr baseColWidth="10" defaultColWidth="8.83203125" defaultRowHeight="14"/>
  <cols>
    <col min="1" max="1" width="1.83203125" customWidth="1"/>
    <col min="2" max="2" width="7.1640625" customWidth="1"/>
    <col min="3" max="3" width="10.5" bestFit="1" customWidth="1"/>
    <col min="4" max="4" width="9" customWidth="1"/>
    <col min="7" max="7" width="15" customWidth="1"/>
    <col min="8" max="8" width="10.5" bestFit="1" customWidth="1"/>
    <col min="9" max="9" width="12" customWidth="1"/>
    <col min="10" max="10" width="11" style="4" bestFit="1" customWidth="1"/>
    <col min="11" max="11" width="35.6640625" style="4" customWidth="1"/>
    <col min="12" max="12" width="11.1640625" bestFit="1" customWidth="1"/>
    <col min="13" max="13" width="31" customWidth="1"/>
    <col min="14" max="14" width="18.5" bestFit="1" customWidth="1"/>
    <col min="15" max="15" width="18" customWidth="1"/>
    <col min="16" max="16" width="16.1640625" customWidth="1"/>
  </cols>
  <sheetData>
    <row r="1" spans="2:16" ht="8" customHeight="1"/>
    <row r="2" spans="2:16">
      <c r="B2" s="7" t="s">
        <v>0</v>
      </c>
      <c r="C2" s="9" t="s">
        <v>1</v>
      </c>
      <c r="D2" s="10" t="s">
        <v>2</v>
      </c>
      <c r="E2" s="10" t="s">
        <v>3</v>
      </c>
      <c r="F2" s="10" t="s">
        <v>6</v>
      </c>
      <c r="G2" s="10" t="s">
        <v>7</v>
      </c>
      <c r="H2" s="10" t="s">
        <v>9</v>
      </c>
      <c r="I2" s="10" t="s">
        <v>10</v>
      </c>
      <c r="J2" s="11" t="s">
        <v>28</v>
      </c>
      <c r="K2" s="11" t="s">
        <v>52</v>
      </c>
      <c r="L2" s="10" t="s">
        <v>29</v>
      </c>
      <c r="M2" s="10" t="s">
        <v>30</v>
      </c>
      <c r="N2" s="10" t="s">
        <v>47</v>
      </c>
      <c r="O2" s="10" t="s">
        <v>35</v>
      </c>
      <c r="P2" s="10" t="s">
        <v>46</v>
      </c>
    </row>
    <row r="3" spans="2:16" ht="45">
      <c r="B3" s="1">
        <v>1</v>
      </c>
      <c r="C3" s="2" t="s">
        <v>31</v>
      </c>
      <c r="D3" s="3" t="str">
        <f>VLOOKUP(C3,マーケ見込み客!C:K,2,FALSE)</f>
        <v>田中一郎</v>
      </c>
      <c r="E3" s="3" t="str">
        <f>VLOOKUP(C3,マーケ見込み客!C:K,3,FALSE)</f>
        <v>製造業</v>
      </c>
      <c r="F3" s="3" t="str">
        <f>VLOOKUP(C3,マーケ見込み客!C:K,7,FALSE)</f>
        <v>なし</v>
      </c>
      <c r="G3" s="3" t="str">
        <f>VLOOKUP(C3,マーケ見込み客!C:K,8,FALSE)</f>
        <v>2回以上</v>
      </c>
      <c r="H3" s="3">
        <f>VLOOKUP(C3,マーケ見込み客!C:K,9,FALSE)</f>
        <v>25</v>
      </c>
      <c r="I3" s="3" t="str">
        <f>VLOOKUP(C3,マーケ見込み客!C:L,10,FALSE)</f>
        <v>中</v>
      </c>
      <c r="J3" s="5">
        <v>45799</v>
      </c>
      <c r="K3" s="12" t="str">
        <f>IFERROR(VLOOKUP(C3,マーケ見込み客!C:M,11,0),"")</f>
        <v>電話で状況ヒアリング。年内導入希望。顧客情報の一元管理に課題を抱えている。現場が使いやすい製品だとありがたい。</v>
      </c>
      <c r="L3" s="3" t="s">
        <v>32</v>
      </c>
      <c r="M3" s="3" t="s">
        <v>33</v>
      </c>
      <c r="N3" s="3" t="s">
        <v>34</v>
      </c>
      <c r="O3" s="3" t="s">
        <v>36</v>
      </c>
      <c r="P3" s="6">
        <v>45803</v>
      </c>
    </row>
    <row r="4" spans="2:16" ht="45">
      <c r="B4" s="1"/>
      <c r="C4" s="1"/>
      <c r="D4" s="1" t="str">
        <f>IFERROR(VLOOKUP(C4,マーケ見込み客!C:K,2,FALSE),"")</f>
        <v/>
      </c>
      <c r="E4" s="1" t="str">
        <f>IFERROR(VLOOKUP(C4,マーケ見込み客!C:K,3,FALSE),"")</f>
        <v/>
      </c>
      <c r="F4" s="1" t="str">
        <f>IFERROR(VLOOKUP(C4,マーケ見込み客!C:K,7,FALSE),"")</f>
        <v/>
      </c>
      <c r="G4" s="1" t="str">
        <f>IFERROR(VLOOKUP(C4,マーケ見込み客!C:K,8,FALSE),"")</f>
        <v/>
      </c>
      <c r="H4" s="1" t="str">
        <f>IFERROR(VLOOKUP(C4,マーケ見込み客!C:K,9,FALSE),"")</f>
        <v/>
      </c>
      <c r="I4" s="1" t="str">
        <f>IFERROR(VLOOKUP(C4,マーケ見込み客!C:L,10,FALSE),"")</f>
        <v/>
      </c>
      <c r="J4" s="6"/>
      <c r="K4" s="12" t="str">
        <f>IFERROR(VLOOKUP(C4,マーケ見込み客!C:M,11,0),"")</f>
        <v/>
      </c>
      <c r="L4" s="1"/>
      <c r="M4" s="1"/>
      <c r="N4" s="1"/>
      <c r="O4" s="1"/>
      <c r="P4" s="1"/>
    </row>
    <row r="5" spans="2:16" ht="45">
      <c r="B5" s="1"/>
      <c r="C5" s="1"/>
      <c r="D5" s="1"/>
      <c r="E5" s="1"/>
      <c r="F5" s="1"/>
      <c r="G5" s="1"/>
      <c r="H5" s="1"/>
      <c r="I5" s="1"/>
      <c r="J5" s="6"/>
      <c r="K5" s="12" t="str">
        <f>IFERROR(VLOOKUP(C5,マーケ見込み客!C:M,11,0),"")</f>
        <v/>
      </c>
      <c r="L5" s="1"/>
      <c r="M5" s="1"/>
      <c r="N5" s="1"/>
      <c r="O5" s="1"/>
      <c r="P5" s="1"/>
    </row>
    <row r="6" spans="2:16" ht="45">
      <c r="B6" s="1"/>
      <c r="C6" s="1"/>
      <c r="D6" s="1"/>
      <c r="E6" s="1"/>
      <c r="F6" s="1"/>
      <c r="G6" s="1"/>
      <c r="H6" s="1"/>
      <c r="I6" s="1"/>
      <c r="J6" s="6"/>
      <c r="K6" s="12" t="str">
        <f>IFERROR(VLOOKUP(C6,マーケ見込み客!C:M,11,0),"")</f>
        <v/>
      </c>
      <c r="L6" s="1"/>
      <c r="M6" s="1"/>
      <c r="N6" s="1"/>
      <c r="O6" s="1"/>
      <c r="P6" s="1"/>
    </row>
    <row r="7" spans="2:16" ht="45">
      <c r="B7" s="1"/>
      <c r="C7" s="1"/>
      <c r="D7" s="1"/>
      <c r="E7" s="1"/>
      <c r="F7" s="1"/>
      <c r="G7" s="1"/>
      <c r="H7" s="1"/>
      <c r="I7" s="1"/>
      <c r="J7" s="6"/>
      <c r="K7" s="12" t="str">
        <f>IFERROR(VLOOKUP(C7,マーケ見込み客!C:M,11,0),"")</f>
        <v/>
      </c>
      <c r="L7" s="1"/>
      <c r="M7" s="1"/>
      <c r="N7" s="1"/>
      <c r="O7" s="1"/>
      <c r="P7" s="1"/>
    </row>
    <row r="8" spans="2:16" ht="45">
      <c r="B8" s="1"/>
      <c r="C8" s="1"/>
      <c r="D8" s="1"/>
      <c r="E8" s="1"/>
      <c r="F8" s="1"/>
      <c r="G8" s="1"/>
      <c r="H8" s="1"/>
      <c r="I8" s="1"/>
      <c r="J8" s="6"/>
      <c r="K8" s="12" t="str">
        <f>IFERROR(VLOOKUP(C8,マーケ見込み客!C:M,11,0),"")</f>
        <v/>
      </c>
      <c r="L8" s="1"/>
      <c r="M8" s="1"/>
      <c r="N8" s="1"/>
      <c r="O8" s="1"/>
      <c r="P8" s="1"/>
    </row>
    <row r="9" spans="2:16" ht="45">
      <c r="B9" s="1"/>
      <c r="C9" s="1"/>
      <c r="D9" s="1"/>
      <c r="E9" s="1"/>
      <c r="F9" s="1"/>
      <c r="G9" s="1"/>
      <c r="H9" s="1"/>
      <c r="I9" s="1"/>
      <c r="J9" s="6"/>
      <c r="K9" s="12" t="str">
        <f>IFERROR(VLOOKUP(C9,マーケ見込み客!C:M,11,0),"")</f>
        <v/>
      </c>
      <c r="L9" s="1"/>
      <c r="M9" s="1"/>
      <c r="N9" s="1"/>
      <c r="O9" s="1"/>
      <c r="P9" s="1"/>
    </row>
    <row r="10" spans="2:16" ht="45">
      <c r="B10" s="1"/>
      <c r="C10" s="1"/>
      <c r="D10" s="1"/>
      <c r="E10" s="1"/>
      <c r="F10" s="1"/>
      <c r="G10" s="1"/>
      <c r="H10" s="1"/>
      <c r="I10" s="1"/>
      <c r="J10" s="6"/>
      <c r="K10" s="12" t="str">
        <f>IFERROR(VLOOKUP(C10,マーケ見込み客!C:M,11,0),"")</f>
        <v/>
      </c>
      <c r="L10" s="1"/>
      <c r="M10" s="1"/>
      <c r="N10" s="1"/>
      <c r="O10" s="1"/>
      <c r="P10" s="1"/>
    </row>
    <row r="11" spans="2:16" ht="45">
      <c r="B11" s="1"/>
      <c r="C11" s="1"/>
      <c r="D11" s="1"/>
      <c r="E11" s="1"/>
      <c r="F11" s="1"/>
      <c r="G11" s="1"/>
      <c r="H11" s="1"/>
      <c r="I11" s="1"/>
      <c r="J11" s="6"/>
      <c r="K11" s="12" t="str">
        <f>IFERROR(VLOOKUP(C11,マーケ見込み客!C:M,11,0),"")</f>
        <v/>
      </c>
      <c r="L11" s="1"/>
      <c r="M11" s="1"/>
      <c r="N11" s="1"/>
      <c r="O11" s="1"/>
      <c r="P11" s="1"/>
    </row>
    <row r="12" spans="2:16" ht="45">
      <c r="B12" s="1"/>
      <c r="C12" s="1"/>
      <c r="D12" s="1"/>
      <c r="E12" s="1"/>
      <c r="F12" s="1"/>
      <c r="G12" s="1"/>
      <c r="H12" s="1"/>
      <c r="I12" s="1"/>
      <c r="J12" s="6"/>
      <c r="K12" s="12" t="str">
        <f>IFERROR(VLOOKUP(C12,マーケ見込み客!C:M,11,0),"")</f>
        <v/>
      </c>
      <c r="L12" s="1"/>
      <c r="M12" s="1"/>
      <c r="N12" s="1"/>
      <c r="O12" s="1"/>
      <c r="P12" s="1"/>
    </row>
    <row r="13" spans="2:16" ht="45">
      <c r="B13" s="1"/>
      <c r="C13" s="1"/>
      <c r="D13" s="1"/>
      <c r="E13" s="1"/>
      <c r="F13" s="1"/>
      <c r="G13" s="1"/>
      <c r="H13" s="1"/>
      <c r="I13" s="1"/>
      <c r="J13" s="6"/>
      <c r="K13" s="12" t="str">
        <f>IFERROR(VLOOKUP(C13,マーケ見込み客!C:M,11,0),"")</f>
        <v/>
      </c>
      <c r="L13" s="1"/>
      <c r="M13" s="1"/>
      <c r="N13" s="1"/>
      <c r="O13" s="1"/>
      <c r="P13" s="1"/>
    </row>
  </sheetData>
  <phoneticPr fontId="1"/>
  <pageMargins left="0.75" right="0.75" top="1" bottom="1" header="0.5" footer="0.5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26E76-33B0-AE42-AF99-BE023FD9EF1C}">
  <sheetPr>
    <tabColor theme="7" tint="-0.499984740745262"/>
  </sheetPr>
  <dimension ref="B2:P5"/>
  <sheetViews>
    <sheetView showGridLines="0" zoomScale="125" workbookViewId="0">
      <selection activeCell="B1" sqref="B1"/>
    </sheetView>
  </sheetViews>
  <sheetFormatPr baseColWidth="10" defaultRowHeight="14"/>
  <cols>
    <col min="1" max="1" width="2.5" customWidth="1"/>
    <col min="2" max="2" width="8.1640625" customWidth="1"/>
    <col min="5" max="5" width="20.1640625" customWidth="1"/>
    <col min="6" max="6" width="10.83203125" style="4"/>
    <col min="9" max="9" width="19.83203125" customWidth="1"/>
    <col min="11" max="11" width="14" bestFit="1" customWidth="1"/>
    <col min="16" max="16" width="15" customWidth="1"/>
  </cols>
  <sheetData>
    <row r="2" spans="2:16">
      <c r="B2" s="13" t="s">
        <v>45</v>
      </c>
      <c r="C2" s="13" t="s">
        <v>1</v>
      </c>
      <c r="D2" s="14" t="s">
        <v>2</v>
      </c>
      <c r="E2" s="14" t="s">
        <v>29</v>
      </c>
      <c r="F2" s="15" t="s">
        <v>44</v>
      </c>
      <c r="G2" s="14" t="s">
        <v>37</v>
      </c>
      <c r="H2" s="14" t="s">
        <v>10</v>
      </c>
      <c r="I2" s="14" t="s">
        <v>48</v>
      </c>
      <c r="J2" s="14" t="s">
        <v>38</v>
      </c>
      <c r="K2" s="14" t="s">
        <v>39</v>
      </c>
      <c r="L2" s="14" t="s">
        <v>40</v>
      </c>
      <c r="M2" s="14" t="s">
        <v>41</v>
      </c>
      <c r="N2" s="14" t="s">
        <v>42</v>
      </c>
      <c r="O2" s="14" t="s">
        <v>43</v>
      </c>
      <c r="P2" s="14" t="s">
        <v>49</v>
      </c>
    </row>
    <row r="3" spans="2:16" ht="40" customHeight="1">
      <c r="B3" s="1">
        <v>1</v>
      </c>
      <c r="C3" s="2" t="s">
        <v>31</v>
      </c>
      <c r="D3" s="1" t="str">
        <f>IFERROR(VLOOKUP(C3,営業見込み客!C:N,2,FALSE),"")</f>
        <v>田中一郎</v>
      </c>
      <c r="E3" s="1" t="str">
        <f>IFERROR(VLOOKUP(C3,営業見込み客!C:N,10,FALSE),"")</f>
        <v>佐藤一郎</v>
      </c>
      <c r="F3" s="6">
        <f>IFERROR(VLOOKUP(C3,営業見込み客!C:N,8,FALSE),"")</f>
        <v>45799</v>
      </c>
      <c r="G3" s="1">
        <f>IFERROR(VLOOKUP(C3,営業見込み客!C:N,6,FALSE),"")</f>
        <v>25</v>
      </c>
      <c r="H3" s="1" t="str">
        <f>IFERROR(VLOOKUP(C3,営業見込み客!C:N,7,FALSE),"")</f>
        <v>中</v>
      </c>
      <c r="I3" s="1" t="str">
        <f>IFERROR(VLOOKUP(C3,営業見込み客!C:N,12,FALSE),"")</f>
        <v>5/20メール送信済み</v>
      </c>
      <c r="J3" s="1"/>
      <c r="K3" s="1"/>
      <c r="L3" s="1"/>
      <c r="M3" s="1"/>
      <c r="N3" s="1"/>
      <c r="O3" s="1"/>
      <c r="P3" s="1"/>
    </row>
    <row r="4" spans="2:16" ht="35" customHeight="1">
      <c r="B4" s="1"/>
      <c r="C4" s="1"/>
      <c r="D4" s="1" t="str">
        <f>IFERROR(VLOOKUP(C4,営業見込み客!C:N,2,FALSE),"")</f>
        <v/>
      </c>
      <c r="E4" s="1" t="str">
        <f>IFERROR(VLOOKUP(C4,営業見込み客!C:N,10,FALSE),"")</f>
        <v/>
      </c>
      <c r="F4" s="6" t="str">
        <f>IFERROR(VLOOKUP(C4,営業見込み客!C:N,8,FALSE),"")</f>
        <v/>
      </c>
      <c r="G4" s="1" t="str">
        <f>IFERROR(VLOOKUP(C4,営業見込み客!C:N,6,FALSE),"")</f>
        <v/>
      </c>
      <c r="H4" s="1" t="str">
        <f>IFERROR(VLOOKUP(C4,営業見込み客!C:N,7,FALSE),"")</f>
        <v/>
      </c>
      <c r="I4" s="1" t="str">
        <f>IFERROR(VLOOKUP(C4,営業見込み客!C:N,12,FALSE),"")</f>
        <v/>
      </c>
      <c r="J4" s="1"/>
      <c r="K4" s="1"/>
      <c r="L4" s="1"/>
      <c r="M4" s="1"/>
      <c r="N4" s="1"/>
      <c r="O4" s="1"/>
      <c r="P4" s="1"/>
    </row>
    <row r="5" spans="2:16" ht="35" customHeight="1">
      <c r="B5" s="1"/>
      <c r="C5" s="1"/>
      <c r="D5" s="1" t="str">
        <f>IFERROR(VLOOKUP(C5,営業見込み客!C:N,2,FALSE),"")</f>
        <v/>
      </c>
      <c r="E5" s="1" t="str">
        <f>IFERROR(VLOOKUP(C5,営業見込み客!C:N,10,FALSE),"")</f>
        <v/>
      </c>
      <c r="F5" s="6" t="str">
        <f>IFERROR(VLOOKUP(C5,営業見込み客!C:N,8,FALSE),"")</f>
        <v/>
      </c>
      <c r="G5" s="1" t="str">
        <f>IFERROR(VLOOKUP(C5,営業見込み客!C:N,6,FALSE),"")</f>
        <v/>
      </c>
      <c r="H5" s="1" t="str">
        <f>IFERROR(VLOOKUP(C5,営業見込み客!C:N,7,FALSE),"")</f>
        <v/>
      </c>
      <c r="I5" s="1" t="str">
        <f>IFERROR(VLOOKUP(C5,営業見込み客!C:N,12,FALSE),"")</f>
        <v/>
      </c>
      <c r="J5" s="1"/>
      <c r="K5" s="1"/>
      <c r="L5" s="1"/>
      <c r="M5" s="1"/>
      <c r="N5" s="1"/>
      <c r="O5" s="1"/>
      <c r="P5" s="1"/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マーケ見込み客</vt:lpstr>
      <vt:lpstr>営業見込み客</vt:lpstr>
      <vt:lpstr>商談リスト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山添 純基</cp:lastModifiedBy>
  <dcterms:created xsi:type="dcterms:W3CDTF">2025-05-23T03:47:24Z</dcterms:created>
  <dcterms:modified xsi:type="dcterms:W3CDTF">2025-05-30T04:44:20Z</dcterms:modified>
</cp:coreProperties>
</file>